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25" windowHeight="6975" activeTab="0"/>
  </bookViews>
  <sheets>
    <sheet name="Quote Wildaber" sheetId="1" r:id="rId1"/>
    <sheet name="geometria coppie coniche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<sst xmlns="http://schemas.openxmlformats.org/spreadsheetml/2006/main" count="99" uniqueCount="61">
  <si>
    <t>PROGRAMMA PER CALCOLI SU INGRANAGGI CILINDRICI A DENTI ELICOIDALI</t>
  </si>
  <si>
    <t xml:space="preserve">INGR. DIS. N° </t>
  </si>
  <si>
    <t>Diam. prim.            Dp=</t>
  </si>
  <si>
    <t>N° denti                    Z=</t>
  </si>
  <si>
    <t>Modulo normale      Mn=</t>
  </si>
  <si>
    <t>Modulo trasversale Mc=</t>
  </si>
  <si>
    <t>Angolo di pressione    =</t>
  </si>
  <si>
    <t>tang=</t>
  </si>
  <si>
    <t>cos=</t>
  </si>
  <si>
    <t>Angolo elica               =</t>
  </si>
  <si>
    <t>Senso elica (dx o sin)  =</t>
  </si>
  <si>
    <t>sin</t>
  </si>
  <si>
    <t>tang fi=</t>
  </si>
  <si>
    <t>fi=</t>
  </si>
  <si>
    <t>inv fi=</t>
  </si>
  <si>
    <t>inv alfa n=</t>
  </si>
  <si>
    <t>Numero vani             v=</t>
  </si>
  <si>
    <t>v+0.5=</t>
  </si>
  <si>
    <t>int v=</t>
  </si>
  <si>
    <t>Misura cordale       Mc=</t>
  </si>
  <si>
    <t>rinvio</t>
  </si>
  <si>
    <t>dx</t>
  </si>
  <si>
    <t>Geometria coppie coniche Gleason (spiral localized)</t>
  </si>
  <si>
    <t>(by Angelo Montorsi)</t>
  </si>
  <si>
    <r>
      <t>Questo programma calcola i parametri geometrici delle coppie coniche spirale (</t>
    </r>
    <r>
      <rPr>
        <i/>
        <sz val="10"/>
        <rFont val="Lucida Bright Math Italic"/>
        <family val="0"/>
      </rPr>
      <t>,</t>
    </r>
    <r>
      <rPr>
        <i/>
        <vertAlign val="subscript"/>
        <sz val="10"/>
        <rFont val="Arial"/>
        <family val="2"/>
      </rPr>
      <t>p</t>
    </r>
    <r>
      <rPr>
        <i/>
        <sz val="10"/>
        <rFont val="Arial"/>
        <family val="2"/>
      </rPr>
      <t>=20°)</t>
    </r>
  </si>
  <si>
    <t>con angolo tra gli alberi di 90°, noti il n° di denti di pignone e corona ed il modulo.</t>
  </si>
  <si>
    <t>Numero denti del pignone Z1=</t>
  </si>
  <si>
    <t>Altezza utile dente hu=</t>
  </si>
  <si>
    <t>Numero denti ruota Z2=</t>
  </si>
  <si>
    <t>Altezza totale dente h=</t>
  </si>
  <si>
    <t>Modulo dentatura =</t>
  </si>
  <si>
    <t>Descrizione</t>
  </si>
  <si>
    <t>Pignone</t>
  </si>
  <si>
    <t>Ruota</t>
  </si>
  <si>
    <t>Diametro primitivo    d=</t>
  </si>
  <si>
    <r>
      <t xml:space="preserve">Angolo primitivo    </t>
    </r>
    <r>
      <rPr>
        <i/>
        <sz val="10"/>
        <rFont val="Lucida Bright Math Italic"/>
        <family val="0"/>
      </rPr>
      <t>/</t>
    </r>
    <r>
      <rPr>
        <i/>
        <sz val="10"/>
        <rFont val="Arial"/>
        <family val="2"/>
      </rPr>
      <t>=</t>
    </r>
  </si>
  <si>
    <t>Lunghezza generatrice   R=</t>
  </si>
  <si>
    <t>Addendum   ha=</t>
  </si>
  <si>
    <t>Dedendum   hf=</t>
  </si>
  <si>
    <t>Gioco fondo dente   c=</t>
  </si>
  <si>
    <r>
      <t xml:space="preserve">Angolo di dedendum     </t>
    </r>
    <r>
      <rPr>
        <i/>
        <sz val="10"/>
        <rFont val="Lucida Bright Math Italic"/>
        <family val="0"/>
      </rPr>
      <t>=</t>
    </r>
    <r>
      <rPr>
        <i/>
        <sz val="10"/>
        <rFont val="Arial"/>
        <family val="2"/>
      </rPr>
      <t>f=</t>
    </r>
  </si>
  <si>
    <r>
      <t xml:space="preserve">Angolo esterno   </t>
    </r>
    <r>
      <rPr>
        <i/>
        <sz val="10"/>
        <rFont val="Lucida Bright Math Italic"/>
        <family val="0"/>
      </rPr>
      <t>/</t>
    </r>
    <r>
      <rPr>
        <i/>
        <sz val="10"/>
        <rFont val="Arial"/>
        <family val="2"/>
      </rPr>
      <t>a=</t>
    </r>
  </si>
  <si>
    <r>
      <t xml:space="preserve">Angolo interno   </t>
    </r>
    <r>
      <rPr>
        <i/>
        <sz val="10"/>
        <rFont val="Lucida Bright Math Italic"/>
        <family val="0"/>
      </rPr>
      <t>/</t>
    </r>
    <r>
      <rPr>
        <i/>
        <sz val="10"/>
        <rFont val="Arial"/>
        <family val="2"/>
      </rPr>
      <t>f=</t>
    </r>
  </si>
  <si>
    <t>Diametro esterno  da=</t>
  </si>
  <si>
    <r>
      <t xml:space="preserve">Gioco normale </t>
    </r>
    <r>
      <rPr>
        <i/>
        <sz val="8"/>
        <rFont val="Arial"/>
        <family val="2"/>
      </rPr>
      <t>(da tab.6 vademecum)</t>
    </r>
    <r>
      <rPr>
        <i/>
        <sz val="10"/>
        <rFont val="Arial"/>
        <family val="0"/>
      </rPr>
      <t xml:space="preserve">   </t>
    </r>
    <r>
      <rPr>
        <i/>
        <sz val="10"/>
        <rFont val="Lucida Bright Math Italic"/>
        <family val="0"/>
      </rPr>
      <t>Ÿ</t>
    </r>
    <r>
      <rPr>
        <i/>
        <sz val="10"/>
        <rFont val="Arial"/>
        <family val="2"/>
      </rPr>
      <t>n=</t>
    </r>
  </si>
  <si>
    <r>
      <t xml:space="preserve">Angolo spirale   </t>
    </r>
    <r>
      <rPr>
        <i/>
        <sz val="10"/>
        <rFont val="Lucida Bright Math Italic"/>
        <family val="0"/>
      </rPr>
      <t>B</t>
    </r>
    <r>
      <rPr>
        <i/>
        <sz val="10"/>
        <rFont val="Arial"/>
        <family val="2"/>
      </rPr>
      <t>s=</t>
    </r>
  </si>
  <si>
    <t>35°</t>
  </si>
  <si>
    <t>Senso spirale    (sinistra o destra)</t>
  </si>
  <si>
    <t>sinistro</t>
  </si>
  <si>
    <t>destro</t>
  </si>
  <si>
    <t>Membro conduttore (pignone o ruota)</t>
  </si>
  <si>
    <t>Senso di rotazione</t>
  </si>
  <si>
    <r>
      <t>destro</t>
    </r>
    <r>
      <rPr>
        <i/>
        <sz val="10"/>
        <rFont val="Arial"/>
        <family val="0"/>
      </rPr>
      <t xml:space="preserve"> (se il conduttore ha spirale sinistra)</t>
    </r>
  </si>
  <si>
    <r>
      <t>sinistro</t>
    </r>
    <r>
      <rPr>
        <i/>
        <sz val="10"/>
        <rFont val="Arial"/>
        <family val="0"/>
      </rPr>
      <t xml:space="preserve"> (se il conduttore ha spirale destra)</t>
    </r>
  </si>
  <si>
    <r>
      <t xml:space="preserve">Qualità secondo Din  3960 </t>
    </r>
    <r>
      <rPr>
        <i/>
        <sz val="10"/>
        <rFont val="Lucida Bright Math Symbol"/>
        <family val="0"/>
      </rPr>
      <t>¹</t>
    </r>
    <r>
      <rPr>
        <i/>
        <sz val="10"/>
        <rFont val="Arial"/>
        <family val="2"/>
      </rPr>
      <t xml:space="preserve"> 3964</t>
    </r>
  </si>
  <si>
    <t>asse fuso</t>
  </si>
  <si>
    <t>(by Studio Pitagora s.a.s - Castelnuovo R. -MO -)</t>
  </si>
  <si>
    <t>conduttore</t>
  </si>
  <si>
    <t>condotta</t>
  </si>
  <si>
    <t>Comando Testa Dis.</t>
  </si>
  <si>
    <t xml:space="preserve">Cliente : Riduttore Vsf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</si>
</sst>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mm\.ss"/>
    <numFmt numFmtId="172" formatCode="\(h\)\.mm\.ss"/>
    <numFmt numFmtId="173" formatCode="[h]\.mm\.ss"/>
    <numFmt numFmtId="174" formatCode="dd\.mm\.ss"/>
    <numFmt numFmtId="175" formatCode="dd\.h\.mm"/>
    <numFmt numFmtId="176" formatCode="dd\.h\.h"/>
    <numFmt numFmtId="177" formatCode="dd\.dd\.dd"/>
    <numFmt numFmtId="178" formatCode="0.0000"/>
    <numFmt numFmtId="179" formatCode="0.000000"/>
    <numFmt numFmtId="180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Lucida Bright Math Italic"/>
      <family val="0"/>
    </font>
    <font>
      <i/>
      <sz val="12"/>
      <name val="Arial"/>
      <family val="0"/>
    </font>
    <font>
      <b/>
      <i/>
      <sz val="16"/>
      <name val="Arial"/>
      <family val="0"/>
    </font>
    <font>
      <i/>
      <sz val="10"/>
      <name val="Lucida Bright Math Italic"/>
      <family val="0"/>
    </font>
    <font>
      <i/>
      <sz val="8"/>
      <name val="Arial"/>
      <family val="2"/>
    </font>
    <font>
      <i/>
      <sz val="10"/>
      <name val="Lucida Bright Math Symbol"/>
      <family val="0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2" fontId="0" fillId="0" borderId="0" xfId="0" applyAlignment="1">
      <alignment/>
    </xf>
    <xf numFmtId="2" fontId="4" fillId="0" borderId="0" xfId="0" applyFont="1" applyAlignment="1">
      <alignment/>
    </xf>
    <xf numFmtId="2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2" fontId="0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left"/>
      <protection locked="0"/>
    </xf>
    <xf numFmtId="2" fontId="0" fillId="0" borderId="0" xfId="0" applyAlignment="1" applyProtection="1">
      <alignment/>
      <protection locked="0"/>
    </xf>
    <xf numFmtId="2" fontId="0" fillId="0" borderId="0" xfId="0" applyAlignment="1" applyProtection="1">
      <alignment horizontal="left"/>
      <protection locked="0"/>
    </xf>
    <xf numFmtId="2" fontId="5" fillId="0" borderId="0" xfId="0" applyFont="1" applyAlignment="1">
      <alignment horizontal="right"/>
    </xf>
    <xf numFmtId="2" fontId="0" fillId="0" borderId="0" xfId="0" applyAlignment="1">
      <alignment horizontal="left"/>
    </xf>
    <xf numFmtId="2" fontId="0" fillId="0" borderId="1" xfId="0" applyBorder="1" applyAlignment="1">
      <alignment/>
    </xf>
    <xf numFmtId="2" fontId="0" fillId="0" borderId="2" xfId="0" applyBorder="1" applyAlignment="1">
      <alignment/>
    </xf>
    <xf numFmtId="2" fontId="0" fillId="0" borderId="3" xfId="0" applyBorder="1" applyAlignment="1">
      <alignment/>
    </xf>
    <xf numFmtId="2" fontId="0" fillId="0" borderId="4" xfId="0" applyBorder="1" applyAlignment="1">
      <alignment/>
    </xf>
    <xf numFmtId="2" fontId="0" fillId="0" borderId="0" xfId="0" applyBorder="1" applyAlignment="1">
      <alignment horizontal="right"/>
    </xf>
    <xf numFmtId="2" fontId="0" fillId="0" borderId="5" xfId="0" applyBorder="1" applyAlignment="1">
      <alignment horizontal="left"/>
    </xf>
    <xf numFmtId="2" fontId="0" fillId="0" borderId="0" xfId="0" applyBorder="1" applyAlignment="1">
      <alignment horizontal="left"/>
    </xf>
    <xf numFmtId="2" fontId="0" fillId="0" borderId="1" xfId="0" applyBorder="1" applyAlignment="1">
      <alignment horizontal="left"/>
    </xf>
    <xf numFmtId="2" fontId="0" fillId="0" borderId="3" xfId="0" applyBorder="1" applyAlignment="1">
      <alignment horizontal="left"/>
    </xf>
    <xf numFmtId="2" fontId="6" fillId="0" borderId="5" xfId="0" applyFont="1" applyBorder="1" applyAlignment="1">
      <alignment horizontal="center"/>
    </xf>
    <xf numFmtId="2" fontId="3" fillId="0" borderId="5" xfId="0" applyFont="1" applyBorder="1" applyAlignment="1">
      <alignment horizontal="center"/>
    </xf>
    <xf numFmtId="2" fontId="2" fillId="0" borderId="6" xfId="0" applyFont="1" applyBorder="1" applyAlignment="1">
      <alignment horizontal="right"/>
    </xf>
    <xf numFmtId="2" fontId="2" fillId="0" borderId="7" xfId="0" applyFont="1" applyBorder="1" applyAlignment="1">
      <alignment horizontal="right"/>
    </xf>
    <xf numFmtId="2" fontId="2" fillId="0" borderId="8" xfId="0" applyFont="1" applyBorder="1" applyAlignment="1">
      <alignment horizontal="right"/>
    </xf>
    <xf numFmtId="2" fontId="7" fillId="0" borderId="0" xfId="0" applyFont="1" applyAlignment="1">
      <alignment horizontal="left"/>
    </xf>
    <xf numFmtId="2" fontId="2" fillId="0" borderId="9" xfId="0" applyFont="1" applyBorder="1" applyAlignment="1">
      <alignment horizontal="right"/>
    </xf>
    <xf numFmtId="2" fontId="2" fillId="0" borderId="10" xfId="0" applyFont="1" applyBorder="1" applyAlignment="1">
      <alignment horizontal="right"/>
    </xf>
    <xf numFmtId="2" fontId="2" fillId="0" borderId="11" xfId="0" applyFont="1" applyBorder="1" applyAlignment="1">
      <alignment horizontal="right"/>
    </xf>
    <xf numFmtId="179" fontId="2" fillId="0" borderId="7" xfId="0" applyNumberFormat="1" applyFont="1" applyBorder="1" applyAlignment="1">
      <alignment horizontal="left"/>
    </xf>
    <xf numFmtId="179" fontId="2" fillId="0" borderId="10" xfId="0" applyNumberFormat="1" applyFont="1" applyBorder="1" applyAlignment="1">
      <alignment horizontal="left"/>
    </xf>
    <xf numFmtId="2" fontId="2" fillId="0" borderId="12" xfId="0" applyFont="1" applyBorder="1" applyAlignment="1">
      <alignment horizontal="left"/>
    </xf>
    <xf numFmtId="2" fontId="2" fillId="0" borderId="12" xfId="0" applyFont="1" applyBorder="1" applyAlignment="1">
      <alignment/>
    </xf>
    <xf numFmtId="2" fontId="2" fillId="0" borderId="5" xfId="0" applyFont="1" applyBorder="1" applyAlignment="1">
      <alignment horizontal="right"/>
    </xf>
    <xf numFmtId="2" fontId="2" fillId="0" borderId="6" xfId="0" applyFont="1" applyBorder="1" applyAlignment="1">
      <alignment/>
    </xf>
    <xf numFmtId="2" fontId="2" fillId="0" borderId="8" xfId="0" applyFont="1" applyBorder="1" applyAlignment="1">
      <alignment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180" fontId="2" fillId="0" borderId="9" xfId="0" applyNumberFormat="1" applyFont="1" applyBorder="1" applyAlignment="1" applyProtection="1">
      <alignment horizontal="left"/>
      <protection locked="0"/>
    </xf>
    <xf numFmtId="2" fontId="2" fillId="0" borderId="7" xfId="0" applyFont="1" applyBorder="1" applyAlignment="1" applyProtection="1">
      <alignment horizontal="left"/>
      <protection locked="0"/>
    </xf>
    <xf numFmtId="2" fontId="2" fillId="0" borderId="10" xfId="0" applyFont="1" applyBorder="1" applyAlignment="1" applyProtection="1">
      <alignment horizontal="left"/>
      <protection locked="0"/>
    </xf>
    <xf numFmtId="2" fontId="2" fillId="0" borderId="7" xfId="0" applyFont="1" applyBorder="1" applyAlignment="1" applyProtection="1">
      <alignment horizontal="left"/>
      <protection/>
    </xf>
    <xf numFmtId="2" fontId="2" fillId="0" borderId="10" xfId="0" applyFont="1" applyBorder="1" applyAlignment="1" applyProtection="1">
      <alignment horizontal="left"/>
      <protection/>
    </xf>
    <xf numFmtId="2" fontId="2" fillId="0" borderId="0" xfId="0" applyFont="1" applyBorder="1" applyAlignment="1">
      <alignment/>
    </xf>
    <xf numFmtId="2" fontId="0" fillId="0" borderId="0" xfId="0" applyBorder="1" applyAlignment="1">
      <alignment/>
    </xf>
    <xf numFmtId="2" fontId="2" fillId="0" borderId="0" xfId="0" applyFont="1" applyAlignment="1">
      <alignment/>
    </xf>
    <xf numFmtId="2" fontId="6" fillId="0" borderId="0" xfId="0" applyFont="1" applyBorder="1" applyAlignment="1" applyProtection="1">
      <alignment horizontal="left"/>
      <protection locked="0"/>
    </xf>
    <xf numFmtId="178" fontId="2" fillId="0" borderId="7" xfId="0" applyNumberFormat="1" applyFont="1" applyBorder="1" applyAlignment="1">
      <alignment horizontal="left"/>
    </xf>
    <xf numFmtId="178" fontId="2" fillId="0" borderId="10" xfId="0" applyNumberFormat="1" applyFont="1" applyBorder="1" applyAlignment="1">
      <alignment horizontal="left"/>
    </xf>
    <xf numFmtId="178" fontId="2" fillId="0" borderId="6" xfId="0" applyNumberFormat="1" applyFont="1" applyBorder="1" applyAlignment="1">
      <alignment horizontal="left"/>
    </xf>
    <xf numFmtId="178" fontId="2" fillId="0" borderId="9" xfId="0" applyNumberFormat="1" applyFont="1" applyBorder="1" applyAlignment="1">
      <alignment horizontal="left"/>
    </xf>
    <xf numFmtId="178" fontId="2" fillId="0" borderId="8" xfId="0" applyNumberFormat="1" applyFont="1" applyBorder="1" applyAlignment="1">
      <alignment horizontal="left"/>
    </xf>
    <xf numFmtId="178" fontId="2" fillId="0" borderId="11" xfId="0" applyNumberFormat="1" applyFont="1" applyBorder="1" applyAlignment="1">
      <alignment horizontal="left"/>
    </xf>
    <xf numFmtId="178" fontId="2" fillId="0" borderId="2" xfId="0" applyNumberFormat="1" applyFont="1" applyBorder="1" applyAlignment="1" applyProtection="1">
      <alignment horizontal="left"/>
      <protection locked="0"/>
    </xf>
    <xf numFmtId="178" fontId="2" fillId="0" borderId="4" xfId="0" applyNumberFormat="1" applyFont="1" applyBorder="1" applyAlignment="1" applyProtection="1">
      <alignment horizontal="left"/>
      <protection locked="0"/>
    </xf>
    <xf numFmtId="2" fontId="3" fillId="0" borderId="7" xfId="0" applyFont="1" applyBorder="1" applyAlignment="1">
      <alignment horizontal="left"/>
    </xf>
    <xf numFmtId="2" fontId="3" fillId="0" borderId="10" xfId="0" applyFont="1" applyBorder="1" applyAlignment="1">
      <alignment horizontal="right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13.00390625" style="0" customWidth="1"/>
    <col min="4" max="4" width="10.421875" style="0" customWidth="1"/>
    <col min="5" max="5" width="10.28125" style="0" customWidth="1"/>
    <col min="6" max="6" width="10.7109375" style="0" customWidth="1"/>
    <col min="7" max="7" width="10.57421875" style="0" customWidth="1"/>
  </cols>
  <sheetData>
    <row r="3" ht="15">
      <c r="A3" s="1" t="s">
        <v>0</v>
      </c>
    </row>
    <row r="4" spans="1:2" ht="15">
      <c r="A4" s="1"/>
      <c r="B4" t="s">
        <v>56</v>
      </c>
    </row>
    <row r="5" ht="15">
      <c r="A5" s="1"/>
    </row>
    <row r="6" spans="1:2" ht="12.75">
      <c r="A6" s="7" t="s">
        <v>1</v>
      </c>
      <c r="B6" s="11" t="s">
        <v>59</v>
      </c>
    </row>
    <row r="8" spans="1:2" ht="12.75">
      <c r="A8" s="2" t="s">
        <v>2</v>
      </c>
      <c r="B8" s="10">
        <v>55.9049138</v>
      </c>
    </row>
    <row r="9" spans="1:2" ht="12.75">
      <c r="A9" s="2" t="s">
        <v>3</v>
      </c>
      <c r="B9" s="10">
        <v>36</v>
      </c>
    </row>
    <row r="10" spans="1:2" ht="12.75">
      <c r="A10" s="2" t="s">
        <v>4</v>
      </c>
      <c r="B10" s="10">
        <v>1.5</v>
      </c>
    </row>
    <row r="11" spans="1:2" ht="12.75">
      <c r="A11" s="2" t="s">
        <v>5</v>
      </c>
      <c r="B11" s="4">
        <f>B8/B9</f>
        <v>1.5529142722222222</v>
      </c>
    </row>
    <row r="12" spans="1:8" ht="12.75">
      <c r="A12" s="2" t="s">
        <v>6</v>
      </c>
      <c r="B12" s="10">
        <v>20</v>
      </c>
      <c r="D12" s="3">
        <f>20/180*PI()</f>
        <v>0.3490658503988659</v>
      </c>
      <c r="E12" s="6" t="s">
        <v>7</v>
      </c>
      <c r="F12" s="3">
        <f>TAN(D12)</f>
        <v>0.36397023426620234</v>
      </c>
      <c r="G12" s="2" t="s">
        <v>8</v>
      </c>
      <c r="H12" s="3">
        <f>COS(D12)</f>
        <v>0.9396926207859084</v>
      </c>
    </row>
    <row r="13" spans="1:6" ht="12.75">
      <c r="A13" s="2" t="s">
        <v>9</v>
      </c>
      <c r="B13" s="5">
        <f>F13</f>
        <v>15.000000221291616</v>
      </c>
      <c r="D13" s="3">
        <f>B10/B11</f>
        <v>0.9659258252894399</v>
      </c>
      <c r="E13" s="3">
        <f>ACOS(D13)</f>
        <v>0.26179939166141675</v>
      </c>
      <c r="F13" s="3">
        <f>E13/PI()*180</f>
        <v>15.000000221291616</v>
      </c>
    </row>
    <row r="14" spans="1:7" ht="12.75">
      <c r="A14" s="2" t="s">
        <v>10</v>
      </c>
      <c r="B14" s="12" t="s">
        <v>21</v>
      </c>
      <c r="D14" s="2" t="s">
        <v>12</v>
      </c>
      <c r="E14" s="3">
        <f>TAN(D12)/D13</f>
        <v>0.3768097143040342</v>
      </c>
      <c r="F14" s="2" t="s">
        <v>13</v>
      </c>
      <c r="G14" s="3">
        <f>ATAN(E14)</f>
        <v>0.36035632435888454</v>
      </c>
    </row>
    <row r="15" spans="4:7" ht="12.75">
      <c r="D15" s="2" t="s">
        <v>14</v>
      </c>
      <c r="E15" s="3">
        <f>E14-G14</f>
        <v>0.016453389945149666</v>
      </c>
      <c r="F15" s="2" t="s">
        <v>15</v>
      </c>
      <c r="G15" s="3">
        <f>TAN(D12)-D12</f>
        <v>0.014904383867336446</v>
      </c>
    </row>
    <row r="17" spans="1:7" ht="12.75">
      <c r="A17" s="2" t="s">
        <v>16</v>
      </c>
      <c r="B17" s="8">
        <f>B12/180*B9*E15/G15</f>
        <v>4.415718245477541</v>
      </c>
      <c r="D17" s="2" t="s">
        <v>17</v>
      </c>
      <c r="E17">
        <f>B17+0.5</f>
        <v>4.915718245477541</v>
      </c>
      <c r="F17" s="2" t="s">
        <v>18</v>
      </c>
      <c r="G17">
        <f>INT(E17)</f>
        <v>4</v>
      </c>
    </row>
    <row r="19" spans="1:2" ht="12.75">
      <c r="A19" s="2" t="s">
        <v>19</v>
      </c>
      <c r="B19" s="9">
        <f>B10*H12*(PI()*(G17+0.5)+(B9*E15))</f>
        <v>20.761788152523447</v>
      </c>
    </row>
    <row r="23" spans="1:2" ht="12.75">
      <c r="A23" s="7" t="s">
        <v>1</v>
      </c>
      <c r="B23" s="11" t="s">
        <v>20</v>
      </c>
    </row>
    <row r="25" spans="1:2" ht="12.75">
      <c r="A25" s="2" t="s">
        <v>2</v>
      </c>
      <c r="B25" s="10">
        <v>29.5053712</v>
      </c>
    </row>
    <row r="26" spans="1:2" ht="12.75">
      <c r="A26" s="2" t="s">
        <v>3</v>
      </c>
      <c r="B26" s="10">
        <v>19</v>
      </c>
    </row>
    <row r="27" spans="1:2" ht="12.75">
      <c r="A27" s="2" t="s">
        <v>4</v>
      </c>
      <c r="B27" s="10">
        <v>1.5</v>
      </c>
    </row>
    <row r="28" spans="1:2" ht="12.75">
      <c r="A28" s="2" t="s">
        <v>5</v>
      </c>
      <c r="B28" s="4">
        <f>B25/B26</f>
        <v>1.5529142736842105</v>
      </c>
    </row>
    <row r="29" spans="1:8" ht="12.75">
      <c r="A29" s="2" t="s">
        <v>6</v>
      </c>
      <c r="B29" s="10">
        <v>20</v>
      </c>
      <c r="D29" s="3">
        <f>20/180*PI()</f>
        <v>0.3490658503988659</v>
      </c>
      <c r="E29" s="6" t="s">
        <v>7</v>
      </c>
      <c r="F29" s="3">
        <f>TAN(D29)</f>
        <v>0.36397023426620234</v>
      </c>
      <c r="G29" s="2" t="s">
        <v>8</v>
      </c>
      <c r="H29" s="3">
        <f>COS(D29)</f>
        <v>0.9396926207859084</v>
      </c>
    </row>
    <row r="30" spans="1:6" ht="12.75">
      <c r="A30" s="2" t="s">
        <v>9</v>
      </c>
      <c r="B30" s="5">
        <f>F30</f>
        <v>15.000000422602193</v>
      </c>
      <c r="D30" s="3">
        <f>B27/B28</f>
        <v>0.9659258243800708</v>
      </c>
      <c r="E30" s="3">
        <f>ACOS(D30)</f>
        <v>0.2617993951749491</v>
      </c>
      <c r="F30" s="3">
        <f>E30/PI()*180</f>
        <v>15.000000422602193</v>
      </c>
    </row>
    <row r="31" spans="1:7" ht="12.75">
      <c r="A31" s="2" t="s">
        <v>10</v>
      </c>
      <c r="B31" s="12" t="s">
        <v>21</v>
      </c>
      <c r="D31" s="2" t="s">
        <v>12</v>
      </c>
      <c r="E31" s="3">
        <f>TAN(D29)/D30</f>
        <v>0.37680971465878105</v>
      </c>
      <c r="F31" s="2" t="s">
        <v>13</v>
      </c>
      <c r="G31" s="3">
        <f>ATAN(E31)</f>
        <v>0.36035632466952494</v>
      </c>
    </row>
    <row r="32" spans="4:7" ht="12.75">
      <c r="D32" s="2" t="s">
        <v>14</v>
      </c>
      <c r="E32" s="3">
        <f>E31-G31</f>
        <v>0.016453389989256106</v>
      </c>
      <c r="F32" s="2" t="s">
        <v>15</v>
      </c>
      <c r="G32" s="3">
        <f>TAN(D29)-D29</f>
        <v>0.014904383867336446</v>
      </c>
    </row>
    <row r="34" spans="1:7" ht="12.75">
      <c r="A34" s="2" t="s">
        <v>16</v>
      </c>
      <c r="B34" s="8">
        <f>B29/180*B26*E32/G32</f>
        <v>2.330517969138321</v>
      </c>
      <c r="D34" s="2" t="s">
        <v>17</v>
      </c>
      <c r="E34">
        <f>B34+0.5</f>
        <v>2.830517969138321</v>
      </c>
      <c r="F34" s="2" t="s">
        <v>18</v>
      </c>
      <c r="G34">
        <f>INT(E34)</f>
        <v>2</v>
      </c>
    </row>
    <row r="36" spans="1:2" ht="12.75">
      <c r="A36" s="2" t="s">
        <v>19</v>
      </c>
      <c r="B36" s="9">
        <f>B27*H29*(PI()*(G34+0.5)+(B26*E32))</f>
        <v>11.511135058905586</v>
      </c>
    </row>
    <row r="40" spans="1:2" ht="12.75">
      <c r="A40" s="7" t="s">
        <v>1</v>
      </c>
      <c r="B40" s="11" t="s">
        <v>55</v>
      </c>
    </row>
    <row r="42" spans="1:2" ht="12.75">
      <c r="A42" s="2" t="s">
        <v>2</v>
      </c>
      <c r="B42" s="10">
        <v>37.2699425</v>
      </c>
    </row>
    <row r="43" spans="1:2" ht="12.75">
      <c r="A43" s="2" t="s">
        <v>3</v>
      </c>
      <c r="B43" s="10">
        <v>24</v>
      </c>
    </row>
    <row r="44" spans="1:2" ht="12.75">
      <c r="A44" s="2" t="s">
        <v>4</v>
      </c>
      <c r="B44" s="10">
        <v>1.5</v>
      </c>
    </row>
    <row r="45" spans="1:2" ht="12.75">
      <c r="A45" s="2" t="s">
        <v>5</v>
      </c>
      <c r="B45" s="4">
        <f>B42/B43</f>
        <v>1.5529142708333332</v>
      </c>
    </row>
    <row r="46" spans="1:8" ht="12.75">
      <c r="A46" s="2" t="s">
        <v>6</v>
      </c>
      <c r="B46" s="10">
        <v>20</v>
      </c>
      <c r="D46" s="3">
        <f>20/180*PI()</f>
        <v>0.3490658503988659</v>
      </c>
      <c r="E46" s="6" t="s">
        <v>7</v>
      </c>
      <c r="F46" s="3">
        <f>TAN(D46)</f>
        <v>0.36397023426620234</v>
      </c>
      <c r="G46" s="2" t="s">
        <v>8</v>
      </c>
      <c r="H46" s="3">
        <f>COS(D46)</f>
        <v>0.9396926207859084</v>
      </c>
    </row>
    <row r="47" spans="1:6" ht="12.75">
      <c r="A47" s="2" t="s">
        <v>9</v>
      </c>
      <c r="B47" s="5">
        <f>F47</f>
        <v>15.000000030046541</v>
      </c>
      <c r="D47" s="3">
        <f>B44/B45</f>
        <v>0.9659258261533407</v>
      </c>
      <c r="E47" s="3">
        <f>ACOS(D47)</f>
        <v>0.26179938832356053</v>
      </c>
      <c r="F47" s="3">
        <f>E47/PI()*180</f>
        <v>15.000000030046541</v>
      </c>
    </row>
    <row r="48" spans="1:7" ht="12.75">
      <c r="A48" s="2" t="s">
        <v>10</v>
      </c>
      <c r="B48" s="12" t="s">
        <v>11</v>
      </c>
      <c r="D48" s="2" t="s">
        <v>12</v>
      </c>
      <c r="E48" s="3">
        <f>TAN(D46)/D47</f>
        <v>0.37680971396702473</v>
      </c>
      <c r="F48" s="2" t="s">
        <v>13</v>
      </c>
      <c r="G48" s="3">
        <f>ATAN(E48)</f>
        <v>0.3603563240637762</v>
      </c>
    </row>
    <row r="49" spans="4:7" ht="12.75">
      <c r="D49" s="2" t="s">
        <v>14</v>
      </c>
      <c r="E49" s="3">
        <f>E48-G48</f>
        <v>0.016453389903248516</v>
      </c>
      <c r="F49" s="2" t="s">
        <v>15</v>
      </c>
      <c r="G49" s="3">
        <f>TAN(D46)-D46</f>
        <v>0.014904383867336446</v>
      </c>
    </row>
    <row r="51" spans="1:7" ht="12.75">
      <c r="A51" s="2" t="s">
        <v>16</v>
      </c>
      <c r="B51" s="8">
        <f>B46/180*B43*E49/G49</f>
        <v>2.9438121561548125</v>
      </c>
      <c r="D51" s="2" t="s">
        <v>17</v>
      </c>
      <c r="E51">
        <f>B51+0.5</f>
        <v>3.4438121561548125</v>
      </c>
      <c r="F51" s="2" t="s">
        <v>18</v>
      </c>
      <c r="G51">
        <f>INT(E51)</f>
        <v>3</v>
      </c>
    </row>
    <row r="53" spans="1:2" ht="12.75">
      <c r="A53" s="2" t="s">
        <v>19</v>
      </c>
      <c r="B53" s="9">
        <f>B44*H46*(PI()*(G51+0.5)+(B43*E49))</f>
        <v>16.05529067583499</v>
      </c>
    </row>
  </sheetData>
  <sheetProtection sheet="1" objects="1" scenarios="1"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9" sqref="A9"/>
    </sheetView>
  </sheetViews>
  <sheetFormatPr defaultColWidth="9.140625" defaultRowHeight="19.5" customHeight="1"/>
  <cols>
    <col min="1" max="1" width="34.140625" style="0" customWidth="1"/>
    <col min="2" max="2" width="7.28125" style="0" customWidth="1"/>
    <col min="3" max="3" width="20.421875" style="0" customWidth="1"/>
    <col min="4" max="4" width="20.57421875" style="0" customWidth="1"/>
  </cols>
  <sheetData>
    <row r="1" ht="19.5" customHeight="1">
      <c r="A1" s="29" t="s">
        <v>22</v>
      </c>
    </row>
    <row r="2" spans="1:2" ht="19.5" customHeight="1">
      <c r="A2" s="29"/>
      <c r="B2" s="51" t="s">
        <v>23</v>
      </c>
    </row>
    <row r="3" ht="19.5" customHeight="1">
      <c r="A3" s="29"/>
    </row>
    <row r="5" spans="1:4" ht="19.5" customHeight="1">
      <c r="A5" s="38" t="s">
        <v>24</v>
      </c>
      <c r="B5" s="15"/>
      <c r="C5" s="15"/>
      <c r="D5" s="16"/>
    </row>
    <row r="6" spans="1:4" ht="19.5" customHeight="1">
      <c r="A6" s="39" t="s">
        <v>25</v>
      </c>
      <c r="B6" s="17"/>
      <c r="C6" s="17"/>
      <c r="D6" s="18"/>
    </row>
    <row r="7" spans="1:4" ht="19.5" customHeight="1">
      <c r="A7" s="49"/>
      <c r="B7" s="50"/>
      <c r="C7" s="50"/>
      <c r="D7" s="50"/>
    </row>
    <row r="8" spans="1:4" ht="19.5" customHeight="1">
      <c r="A8" s="49"/>
      <c r="B8" s="50"/>
      <c r="C8" s="50"/>
      <c r="D8" s="50"/>
    </row>
    <row r="9" spans="1:4" ht="19.5" customHeight="1">
      <c r="A9" s="52" t="s">
        <v>60</v>
      </c>
      <c r="B9" s="50"/>
      <c r="C9" s="50"/>
      <c r="D9" s="50"/>
    </row>
    <row r="10" spans="1:4" ht="19.5" customHeight="1">
      <c r="A10" s="49"/>
      <c r="B10" s="50"/>
      <c r="C10" s="50"/>
      <c r="D10" s="50"/>
    </row>
    <row r="12" spans="1:5" ht="19.5" customHeight="1">
      <c r="A12" s="26" t="s">
        <v>26</v>
      </c>
      <c r="B12" s="40">
        <v>17</v>
      </c>
      <c r="C12" s="26" t="s">
        <v>27</v>
      </c>
      <c r="D12" s="59">
        <f>1.7*B14</f>
        <v>2.55</v>
      </c>
      <c r="E12" s="2"/>
    </row>
    <row r="13" spans="1:5" ht="19.5" customHeight="1">
      <c r="A13" s="27" t="s">
        <v>28</v>
      </c>
      <c r="B13" s="41">
        <v>66</v>
      </c>
      <c r="C13" s="28" t="s">
        <v>29</v>
      </c>
      <c r="D13" s="60">
        <f>1.888*B14</f>
        <v>2.832</v>
      </c>
      <c r="E13" s="2"/>
    </row>
    <row r="14" spans="1:5" ht="19.5" customHeight="1">
      <c r="A14" s="28" t="s">
        <v>30</v>
      </c>
      <c r="B14" s="42">
        <v>1.5</v>
      </c>
      <c r="C14" s="19"/>
      <c r="D14" s="21"/>
      <c r="E14" s="2"/>
    </row>
    <row r="15" spans="1:5" ht="19.5" customHeight="1">
      <c r="A15" s="13"/>
      <c r="B15" s="14"/>
      <c r="C15" s="2"/>
      <c r="D15" s="14"/>
      <c r="E15" s="2"/>
    </row>
    <row r="16" spans="1:5" ht="19.5" customHeight="1">
      <c r="A16" s="24" t="s">
        <v>31</v>
      </c>
      <c r="B16" s="20"/>
      <c r="C16" s="25" t="s">
        <v>32</v>
      </c>
      <c r="D16" s="25" t="s">
        <v>33</v>
      </c>
      <c r="E16" s="2"/>
    </row>
    <row r="17" spans="1:5" ht="19.5" customHeight="1">
      <c r="A17" s="2"/>
      <c r="B17" s="14"/>
      <c r="C17" s="2"/>
      <c r="D17" s="14"/>
      <c r="E17" s="2"/>
    </row>
    <row r="18" spans="1:5" ht="19.5" customHeight="1">
      <c r="A18" s="30" t="s">
        <v>34</v>
      </c>
      <c r="B18" s="22"/>
      <c r="C18" s="55">
        <f>B12*B14</f>
        <v>25.5</v>
      </c>
      <c r="D18" s="56">
        <f>B13*B14</f>
        <v>99</v>
      </c>
      <c r="E18" s="2"/>
    </row>
    <row r="19" spans="1:5" ht="19.5" customHeight="1">
      <c r="A19" s="31" t="s">
        <v>35</v>
      </c>
      <c r="B19" s="21"/>
      <c r="C19" s="33">
        <f>(ATAN(B12/B13))/PI()*180</f>
        <v>14.444035724492231</v>
      </c>
      <c r="D19" s="34">
        <f>90-C19</f>
        <v>75.55596427550776</v>
      </c>
      <c r="E19" s="2"/>
    </row>
    <row r="20" spans="1:5" ht="19.5" customHeight="1">
      <c r="A20" s="31" t="s">
        <v>36</v>
      </c>
      <c r="B20" s="21"/>
      <c r="C20" s="53">
        <f>D18/2/SIN(D19/180*PI())</f>
        <v>51.11567763416621</v>
      </c>
      <c r="D20" s="54"/>
      <c r="E20" s="2"/>
    </row>
    <row r="21" spans="1:5" ht="19.5" customHeight="1">
      <c r="A21" s="31" t="s">
        <v>37</v>
      </c>
      <c r="B21" s="21"/>
      <c r="C21" s="53">
        <f>D12-D21</f>
        <v>1.8211880165289254</v>
      </c>
      <c r="D21" s="54">
        <f>(0.46*B14)+((0.39*B14)/((B13/B12)^2))</f>
        <v>0.7288119834710745</v>
      </c>
      <c r="E21" s="2"/>
    </row>
    <row r="22" spans="1:5" ht="19.5" customHeight="1">
      <c r="A22" s="31" t="s">
        <v>38</v>
      </c>
      <c r="B22" s="21"/>
      <c r="C22" s="53">
        <f>D13-C21</f>
        <v>1.0108119834710745</v>
      </c>
      <c r="D22" s="54">
        <f>D13-D21</f>
        <v>2.103188016528925</v>
      </c>
      <c r="E22" s="2"/>
    </row>
    <row r="23" spans="1:5" ht="19.5" customHeight="1">
      <c r="A23" s="31" t="s">
        <v>39</v>
      </c>
      <c r="B23" s="21"/>
      <c r="C23" s="53">
        <f>D13-D12</f>
        <v>0.28200000000000003</v>
      </c>
      <c r="D23" s="54"/>
      <c r="E23" s="2"/>
    </row>
    <row r="24" spans="1:5" ht="19.5" customHeight="1">
      <c r="A24" s="31" t="s">
        <v>40</v>
      </c>
      <c r="B24" s="21"/>
      <c r="C24" s="33">
        <f>(ATAN(C22/C20))/PI()*180</f>
        <v>1.1328757775880203</v>
      </c>
      <c r="D24" s="34">
        <f>(ATAN(D22/C20))/PI()*180</f>
        <v>2.356143330914645</v>
      </c>
      <c r="E24" s="2"/>
    </row>
    <row r="25" spans="1:5" ht="19.5" customHeight="1">
      <c r="A25" s="31" t="s">
        <v>41</v>
      </c>
      <c r="B25" s="21"/>
      <c r="C25" s="33">
        <f>C19+D24</f>
        <v>16.800179055406876</v>
      </c>
      <c r="D25" s="34">
        <f>D19+C24</f>
        <v>76.68884005309579</v>
      </c>
      <c r="E25" s="2"/>
    </row>
    <row r="26" spans="1:5" ht="19.5" customHeight="1">
      <c r="A26" s="31" t="s">
        <v>42</v>
      </c>
      <c r="B26" s="21"/>
      <c r="C26" s="33">
        <f>C19-C24</f>
        <v>13.31115994690421</v>
      </c>
      <c r="D26" s="34">
        <f>D19-D24</f>
        <v>73.19982094459311</v>
      </c>
      <c r="E26" s="2"/>
    </row>
    <row r="27" spans="1:5" ht="19.5" customHeight="1">
      <c r="A27" s="32" t="s">
        <v>43</v>
      </c>
      <c r="B27" s="23"/>
      <c r="C27" s="57">
        <f>C18+((2*C21)*COS(C19/180*PI()))</f>
        <v>29.02724686400031</v>
      </c>
      <c r="D27" s="58">
        <f>D18+((2*D21)*COS(D19/180*PI()))</f>
        <v>99.36358132061797</v>
      </c>
      <c r="E27" s="2"/>
    </row>
    <row r="28" spans="1:5" ht="19.5" customHeight="1">
      <c r="A28" s="2"/>
      <c r="B28" s="14"/>
      <c r="C28" s="2"/>
      <c r="D28" s="14"/>
      <c r="E28" s="2"/>
    </row>
    <row r="29" spans="1:5" ht="19.5" customHeight="1">
      <c r="A29" s="2"/>
      <c r="B29" s="14"/>
      <c r="C29" s="2"/>
      <c r="D29" s="14"/>
      <c r="E29" s="2"/>
    </row>
    <row r="30" spans="1:5" ht="19.5" customHeight="1">
      <c r="A30" s="30" t="s">
        <v>44</v>
      </c>
      <c r="B30" s="22"/>
      <c r="C30" s="43">
        <v>0.1</v>
      </c>
      <c r="D30" s="44"/>
      <c r="E30" s="2"/>
    </row>
    <row r="31" spans="1:5" ht="19.5" customHeight="1">
      <c r="A31" s="31" t="s">
        <v>45</v>
      </c>
      <c r="B31" s="21"/>
      <c r="C31" s="47" t="s">
        <v>46</v>
      </c>
      <c r="D31" s="48" t="s">
        <v>46</v>
      </c>
      <c r="E31" s="2"/>
    </row>
    <row r="32" spans="1:5" ht="19.5" customHeight="1">
      <c r="A32" s="31" t="s">
        <v>47</v>
      </c>
      <c r="B32" s="21"/>
      <c r="C32" s="45" t="s">
        <v>48</v>
      </c>
      <c r="D32" s="46" t="s">
        <v>49</v>
      </c>
      <c r="E32" s="2"/>
    </row>
    <row r="33" spans="1:5" ht="19.5" customHeight="1">
      <c r="A33" s="31" t="s">
        <v>50</v>
      </c>
      <c r="B33" s="21"/>
      <c r="C33" s="45" t="s">
        <v>57</v>
      </c>
      <c r="D33" s="46" t="s">
        <v>58</v>
      </c>
      <c r="E33" s="2"/>
    </row>
    <row r="34" spans="1:5" ht="19.5" customHeight="1">
      <c r="A34" s="31"/>
      <c r="B34" s="21"/>
      <c r="C34" s="27"/>
      <c r="D34" s="35"/>
      <c r="E34" s="2"/>
    </row>
    <row r="35" spans="1:5" ht="19.5" customHeight="1">
      <c r="A35" s="62" t="s">
        <v>51</v>
      </c>
      <c r="B35" s="21"/>
      <c r="C35" s="61" t="s">
        <v>52</v>
      </c>
      <c r="D35" s="36"/>
      <c r="E35" s="2"/>
    </row>
    <row r="36" spans="1:5" ht="19.5" customHeight="1">
      <c r="A36" s="31"/>
      <c r="B36" s="21"/>
      <c r="C36" s="61" t="s">
        <v>53</v>
      </c>
      <c r="D36" s="35"/>
      <c r="E36" s="2"/>
    </row>
    <row r="37" spans="1:5" ht="19.5" customHeight="1">
      <c r="A37" s="31"/>
      <c r="B37" s="21"/>
      <c r="C37" s="27"/>
      <c r="D37" s="35"/>
      <c r="E37" s="2"/>
    </row>
    <row r="38" spans="1:5" ht="19.5" customHeight="1">
      <c r="A38" s="37" t="s">
        <v>54</v>
      </c>
      <c r="B38" s="23"/>
      <c r="C38" s="63">
        <v>5</v>
      </c>
      <c r="D38" s="64">
        <v>5</v>
      </c>
      <c r="E38" s="2"/>
    </row>
    <row r="39" spans="1:5" ht="19.5" customHeight="1">
      <c r="A39" s="2"/>
      <c r="B39" s="14"/>
      <c r="C39" s="2"/>
      <c r="D39" s="14"/>
      <c r="E39" s="2"/>
    </row>
    <row r="40" spans="1:5" ht="19.5" customHeight="1">
      <c r="A40" s="2"/>
      <c r="B40" s="14"/>
      <c r="C40" s="2"/>
      <c r="D40" s="14"/>
      <c r="E40" s="2"/>
    </row>
    <row r="41" spans="1:5" ht="19.5" customHeight="1">
      <c r="A41" s="2"/>
      <c r="B41" s="14"/>
      <c r="C41" s="2"/>
      <c r="D41" s="14"/>
      <c r="E41" s="2"/>
    </row>
    <row r="42" spans="1:5" ht="19.5" customHeight="1">
      <c r="A42" s="2"/>
      <c r="B42" s="14"/>
      <c r="C42" s="2"/>
      <c r="D42" s="14"/>
      <c r="E42" s="2"/>
    </row>
    <row r="43" spans="1:5" ht="19.5" customHeight="1">
      <c r="A43" s="2"/>
      <c r="B43" s="14"/>
      <c r="C43" s="2"/>
      <c r="D43" s="14"/>
      <c r="E43" s="2"/>
    </row>
    <row r="44" spans="1:5" ht="19.5" customHeight="1">
      <c r="A44" s="2"/>
      <c r="B44" s="14"/>
      <c r="C44" s="2"/>
      <c r="D44" s="14"/>
      <c r="E44" s="2"/>
    </row>
    <row r="45" spans="1:5" ht="19.5" customHeight="1">
      <c r="A45" s="2"/>
      <c r="B45" s="14"/>
      <c r="C45" s="2"/>
      <c r="D45" s="14"/>
      <c r="E45" s="2"/>
    </row>
    <row r="46" spans="1:5" ht="19.5" customHeight="1">
      <c r="A46" s="2"/>
      <c r="B46" s="14"/>
      <c r="C46" s="2"/>
      <c r="D46" s="14"/>
      <c r="E46" s="2"/>
    </row>
    <row r="47" spans="1:5" ht="19.5" customHeight="1">
      <c r="A47" s="2"/>
      <c r="B47" s="14"/>
      <c r="C47" s="2"/>
      <c r="D47" s="14"/>
      <c r="E47" s="2"/>
    </row>
    <row r="48" spans="1:5" ht="19.5" customHeight="1">
      <c r="A48" s="2"/>
      <c r="B48" s="14"/>
      <c r="C48" s="2"/>
      <c r="D48" s="14"/>
      <c r="E48" s="2"/>
    </row>
    <row r="49" spans="1:5" ht="19.5" customHeight="1">
      <c r="A49" s="2"/>
      <c r="B49" s="14"/>
      <c r="C49" s="2"/>
      <c r="D49" s="14"/>
      <c r="E49" s="2"/>
    </row>
    <row r="50" spans="1:5" ht="19.5" customHeight="1">
      <c r="A50" s="2"/>
      <c r="B50" s="14"/>
      <c r="C50" s="2"/>
      <c r="D50" s="14"/>
      <c r="E50" s="2"/>
    </row>
    <row r="51" spans="1:5" ht="19.5" customHeight="1">
      <c r="A51" s="2"/>
      <c r="B51" s="14"/>
      <c r="C51" s="2"/>
      <c r="D51" s="14"/>
      <c r="E51" s="2"/>
    </row>
    <row r="52" spans="1:5" ht="19.5" customHeight="1">
      <c r="A52" s="2"/>
      <c r="B52" s="14"/>
      <c r="C52" s="2"/>
      <c r="D52" s="14"/>
      <c r="E52" s="2"/>
    </row>
    <row r="53" spans="1:5" ht="19.5" customHeight="1">
      <c r="A53" s="2"/>
      <c r="B53" s="14"/>
      <c r="C53" s="2"/>
      <c r="D53" s="14"/>
      <c r="E53" s="2"/>
    </row>
    <row r="54" spans="1:5" ht="19.5" customHeight="1">
      <c r="A54" s="2"/>
      <c r="B54" s="14"/>
      <c r="C54" s="2"/>
      <c r="D54" s="14"/>
      <c r="E54" s="2"/>
    </row>
    <row r="55" spans="1:5" ht="19.5" customHeight="1">
      <c r="A55" s="2"/>
      <c r="B55" s="14"/>
      <c r="C55" s="2"/>
      <c r="D55" s="14"/>
      <c r="E55" s="2"/>
    </row>
    <row r="56" spans="1:5" ht="19.5" customHeight="1">
      <c r="A56" s="2"/>
      <c r="B56" s="14"/>
      <c r="C56" s="2"/>
      <c r="D56" s="14"/>
      <c r="E56" s="2"/>
    </row>
    <row r="57" spans="1:5" ht="19.5" customHeight="1">
      <c r="A57" s="2"/>
      <c r="B57" s="14"/>
      <c r="C57" s="2"/>
      <c r="D57" s="14"/>
      <c r="E57" s="2"/>
    </row>
    <row r="58" spans="1:5" ht="19.5" customHeight="1">
      <c r="A58" s="2"/>
      <c r="B58" s="14"/>
      <c r="C58" s="2"/>
      <c r="D58" s="14"/>
      <c r="E58" s="2"/>
    </row>
    <row r="59" spans="1:5" ht="19.5" customHeight="1">
      <c r="A59" s="2"/>
      <c r="B59" s="14"/>
      <c r="C59" s="2"/>
      <c r="D59" s="14"/>
      <c r="E59" s="2"/>
    </row>
    <row r="60" spans="1:5" ht="19.5" customHeight="1">
      <c r="A60" s="2"/>
      <c r="B60" s="14"/>
      <c r="C60" s="2"/>
      <c r="D60" s="14"/>
      <c r="E60" s="2"/>
    </row>
    <row r="61" spans="1:5" ht="19.5" customHeight="1">
      <c r="A61" s="2"/>
      <c r="B61" s="14"/>
      <c r="C61" s="2"/>
      <c r="D61" s="14"/>
      <c r="E61" s="2"/>
    </row>
    <row r="62" spans="1:5" ht="19.5" customHeight="1">
      <c r="A62" s="2"/>
      <c r="B62" s="14"/>
      <c r="C62" s="2"/>
      <c r="D62" s="14"/>
      <c r="E62" s="2"/>
    </row>
    <row r="63" spans="1:5" ht="19.5" customHeight="1">
      <c r="A63" s="2"/>
      <c r="B63" s="14"/>
      <c r="C63" s="2"/>
      <c r="D63" s="14"/>
      <c r="E63" s="2"/>
    </row>
  </sheetData>
  <sheetProtection sheet="1" objects="1" scenarios="1"/>
  <printOptions/>
  <pageMargins left="0.7874015748031497" right="0.7874015748031497" top="0.57" bottom="0.5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misura wildaber</dc:title>
  <dc:subject/>
  <dc:creator>Montorsi Angelo</dc:creator>
  <cp:keywords/>
  <dc:description/>
  <cp:lastModifiedBy>Angelo Montorsi</cp:lastModifiedBy>
  <cp:lastPrinted>2012-05-23T13:22:11Z</cp:lastPrinted>
  <dcterms:modified xsi:type="dcterms:W3CDTF">2014-01-14T10:02:58Z</dcterms:modified>
  <cp:category/>
  <cp:version/>
  <cp:contentType/>
  <cp:contentStatus/>
</cp:coreProperties>
</file>